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205206\Objective\Director\Cache\erdm.scotland.gov.uk uA2774\A54665728\"/>
    </mc:Choice>
  </mc:AlternateContent>
  <xr:revisionPtr revIDLastSave="0" documentId="13_ncr:1_{FD438DAC-E95A-4395-9942-94ADE16E2A49}" xr6:coauthVersionLast="47" xr6:coauthVersionMax="47" xr10:uidLastSave="{00000000-0000-0000-0000-000000000000}"/>
  <bookViews>
    <workbookView xWindow="-108" yWindow="-108" windowWidth="23256" windowHeight="12456" tabRatio="838" xr2:uid="{00000000-000D-0000-FFFF-FFFF00000000}"/>
  </bookViews>
  <sheets>
    <sheet name="2024-25" sheetId="11" r:id="rId1"/>
    <sheet name="2023-24" sheetId="10" r:id="rId2"/>
    <sheet name="2022-23" sheetId="9" r:id="rId3"/>
    <sheet name="2021-22" sheetId="8" r:id="rId4"/>
    <sheet name="2020-21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1" l="1"/>
  <c r="H19" i="11" s="1"/>
  <c r="F7" i="11"/>
  <c r="E7" i="11"/>
  <c r="E19" i="11" s="1"/>
  <c r="D7" i="11"/>
  <c r="D19" i="11" s="1"/>
  <c r="C7" i="11"/>
  <c r="G6" i="11"/>
  <c r="I6" i="11" s="1"/>
  <c r="F19" i="11"/>
  <c r="G17" i="11"/>
  <c r="I17" i="11" s="1"/>
  <c r="G16" i="11"/>
  <c r="I16" i="11" s="1"/>
  <c r="G15" i="11"/>
  <c r="I15" i="11" s="1"/>
  <c r="G14" i="11"/>
  <c r="I14" i="11" s="1"/>
  <c r="G13" i="11"/>
  <c r="I13" i="11" s="1"/>
  <c r="G12" i="11"/>
  <c r="I12" i="11" s="1"/>
  <c r="G11" i="11"/>
  <c r="I11" i="11" s="1"/>
  <c r="G10" i="11"/>
  <c r="I10" i="11" s="1"/>
  <c r="G9" i="11"/>
  <c r="I9" i="11" s="1"/>
  <c r="G8" i="11"/>
  <c r="I8" i="11" s="1"/>
  <c r="I19" i="10"/>
  <c r="I17" i="10"/>
  <c r="I16" i="10"/>
  <c r="I15" i="10"/>
  <c r="I14" i="10"/>
  <c r="I13" i="10"/>
  <c r="I12" i="10"/>
  <c r="I11" i="10"/>
  <c r="I10" i="10"/>
  <c r="I9" i="10"/>
  <c r="I8" i="10"/>
  <c r="I7" i="10"/>
  <c r="I6" i="10"/>
  <c r="G19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7" i="11" l="1"/>
  <c r="I7" i="11" s="1"/>
  <c r="C19" i="11"/>
  <c r="G19" i="11" s="1"/>
  <c r="I19" i="11" s="1"/>
  <c r="H19" i="10"/>
  <c r="F19" i="10"/>
  <c r="E19" i="10"/>
  <c r="D19" i="10"/>
  <c r="C19" i="10"/>
  <c r="H19" i="9"/>
  <c r="F19" i="9"/>
  <c r="E19" i="9"/>
  <c r="D19" i="9"/>
  <c r="C19" i="9"/>
  <c r="G17" i="9"/>
  <c r="I17" i="9" s="1"/>
  <c r="G16" i="9"/>
  <c r="I16" i="9" s="1"/>
  <c r="I15" i="9"/>
  <c r="G15" i="9"/>
  <c r="G14" i="9"/>
  <c r="I14" i="9" s="1"/>
  <c r="G13" i="9"/>
  <c r="I13" i="9" s="1"/>
  <c r="G12" i="9"/>
  <c r="I12" i="9" s="1"/>
  <c r="G11" i="9"/>
  <c r="I11" i="9" s="1"/>
  <c r="G10" i="9"/>
  <c r="I10" i="9" s="1"/>
  <c r="G9" i="9"/>
  <c r="I9" i="9" s="1"/>
  <c r="G8" i="9"/>
  <c r="I8" i="9" s="1"/>
  <c r="G7" i="9"/>
  <c r="I7" i="9" s="1"/>
  <c r="G6" i="9"/>
  <c r="I6" i="9" s="1"/>
  <c r="G14" i="8"/>
  <c r="I14" i="8" s="1"/>
  <c r="G12" i="8"/>
  <c r="G10" i="8"/>
  <c r="G8" i="8"/>
  <c r="D19" i="8"/>
  <c r="G6" i="8"/>
  <c r="I6" i="8" s="1"/>
  <c r="G7" i="8"/>
  <c r="G9" i="8"/>
  <c r="G11" i="8"/>
  <c r="I11" i="8" s="1"/>
  <c r="G13" i="8"/>
  <c r="I13" i="8" s="1"/>
  <c r="G15" i="8"/>
  <c r="G16" i="8"/>
  <c r="I16" i="8" s="1"/>
  <c r="G17" i="8"/>
  <c r="I17" i="8" s="1"/>
  <c r="F19" i="8"/>
  <c r="E19" i="8"/>
  <c r="H19" i="8"/>
  <c r="G19" i="9" l="1"/>
  <c r="I19" i="9" s="1"/>
  <c r="I15" i="8"/>
  <c r="I12" i="8"/>
  <c r="I8" i="8"/>
  <c r="I7" i="8"/>
  <c r="I9" i="8"/>
  <c r="I10" i="8"/>
  <c r="C19" i="8"/>
  <c r="G19" i="8" s="1"/>
  <c r="I19" i="8" s="1"/>
  <c r="H19" i="7"/>
  <c r="F19" i="7"/>
  <c r="E19" i="7"/>
  <c r="D19" i="7"/>
  <c r="C19" i="7"/>
  <c r="G17" i="7"/>
  <c r="I17" i="7" s="1"/>
  <c r="G16" i="7"/>
  <c r="I16" i="7" s="1"/>
  <c r="G15" i="7"/>
  <c r="I15" i="7" s="1"/>
  <c r="G14" i="7"/>
  <c r="I14" i="7" s="1"/>
  <c r="G13" i="7"/>
  <c r="I13" i="7" s="1"/>
  <c r="G12" i="7"/>
  <c r="I12" i="7" s="1"/>
  <c r="G11" i="7"/>
  <c r="I11" i="7" s="1"/>
  <c r="G10" i="7"/>
  <c r="I10" i="7" s="1"/>
  <c r="G9" i="7"/>
  <c r="I9" i="7" s="1"/>
  <c r="G8" i="7"/>
  <c r="I8" i="7" s="1"/>
  <c r="G7" i="7"/>
  <c r="I7" i="7" s="1"/>
  <c r="G6" i="7"/>
  <c r="I6" i="7" s="1"/>
  <c r="G19" i="7" l="1"/>
  <c r="I19" i="7" s="1"/>
</calcChain>
</file>

<file path=xl/sharedStrings.xml><?xml version="1.0" encoding="utf-8"?>
<sst xmlns="http://schemas.openxmlformats.org/spreadsheetml/2006/main" count="145" uniqueCount="23">
  <si>
    <t>Aggregate Analysis - Other Activities</t>
  </si>
  <si>
    <t>Grants from Scottish Ministers</t>
  </si>
  <si>
    <t>Other revenue grants</t>
  </si>
  <si>
    <t>Supporting People income</t>
  </si>
  <si>
    <t>Other income</t>
  </si>
  <si>
    <t>Total turnover</t>
  </si>
  <si>
    <t>Operating costs</t>
  </si>
  <si>
    <t>Operating surplus / (deficit) from other activities</t>
  </si>
  <si>
    <t>£'000s</t>
  </si>
  <si>
    <t>Wider role activities</t>
  </si>
  <si>
    <t>Care and repair</t>
  </si>
  <si>
    <t>Investment property activities</t>
  </si>
  <si>
    <t>Factoring</t>
  </si>
  <si>
    <t>Support activities</t>
  </si>
  <si>
    <t>Care activities</t>
  </si>
  <si>
    <t>Contracted out services undertaken for RSLs</t>
  </si>
  <si>
    <t>Contracted out services undertaken for other organisations</t>
  </si>
  <si>
    <t>Developments for sale to RSLs</t>
  </si>
  <si>
    <t>Developments and improvements for sale to other organisations</t>
  </si>
  <si>
    <t>Uncapitalised development administration costs</t>
  </si>
  <si>
    <t>Other activities</t>
  </si>
  <si>
    <t>Total from other activities</t>
  </si>
  <si>
    <t>Source: Scottish Housing Regulator Audited Financial Statements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</si>
</sst>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;[Red]\(#,##0.0\)"/>
    <numFmt numFmtId="165" formatCode="#,##0;[Red]\(#,##0\)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7274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/>
    <xf numFmtId="0" fontId="1" fillId="0" borderId="0" xfId="1"/>
    <xf numFmtId="0" fontId="3" fillId="2" borderId="1" xfId="1" applyFont="1" applyFill="1" applyBorder="1"/>
    <xf numFmtId="0" fontId="3" fillId="2" borderId="2" xfId="1" quotePrefix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wrapText="1"/>
    </xf>
    <xf numFmtId="0" fontId="3" fillId="2" borderId="1" xfId="1" quotePrefix="1" applyFont="1" applyFill="1" applyBorder="1" applyAlignment="1">
      <alignment horizontal="center" wrapText="1"/>
    </xf>
    <xf numFmtId="0" fontId="3" fillId="0" borderId="0" xfId="1" applyFont="1"/>
    <xf numFmtId="0" fontId="3" fillId="2" borderId="3" xfId="1" applyFont="1" applyFill="1" applyBorder="1"/>
    <xf numFmtId="0" fontId="3" fillId="2" borderId="0" xfId="1" applyFont="1" applyFill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1" fillId="0" borderId="1" xfId="1" applyBorder="1"/>
    <xf numFmtId="0" fontId="1" fillId="0" borderId="2" xfId="1" applyBorder="1"/>
    <xf numFmtId="0" fontId="1" fillId="0" borderId="5" xfId="1" applyBorder="1"/>
    <xf numFmtId="164" fontId="1" fillId="0" borderId="3" xfId="1" applyNumberFormat="1" applyBorder="1"/>
    <xf numFmtId="165" fontId="1" fillId="0" borderId="0" xfId="1" applyNumberFormat="1"/>
    <xf numFmtId="165" fontId="1" fillId="0" borderId="3" xfId="1" applyNumberFormat="1" applyBorder="1"/>
    <xf numFmtId="165" fontId="1" fillId="0" borderId="6" xfId="1" applyNumberFormat="1" applyBorder="1"/>
    <xf numFmtId="164" fontId="1" fillId="0" borderId="0" xfId="1" applyNumberFormat="1"/>
    <xf numFmtId="165" fontId="2" fillId="0" borderId="6" xfId="1" applyNumberFormat="1" applyFont="1" applyBorder="1"/>
    <xf numFmtId="165" fontId="2" fillId="0" borderId="8" xfId="1" applyNumberFormat="1" applyFont="1" applyBorder="1"/>
    <xf numFmtId="0" fontId="1" fillId="0" borderId="6" xfId="1" applyBorder="1"/>
    <xf numFmtId="165" fontId="2" fillId="0" borderId="9" xfId="1" applyNumberFormat="1" applyFont="1" applyBorder="1"/>
    <xf numFmtId="0" fontId="4" fillId="0" borderId="0" xfId="1" applyFont="1"/>
    <xf numFmtId="164" fontId="1" fillId="0" borderId="4" xfId="1" applyNumberFormat="1" applyBorder="1"/>
    <xf numFmtId="165" fontId="1" fillId="0" borderId="7" xfId="1" applyNumberFormat="1" applyBorder="1"/>
    <xf numFmtId="165" fontId="1" fillId="0" borderId="4" xfId="1" applyNumberFormat="1" applyBorder="1"/>
    <xf numFmtId="165" fontId="1" fillId="0" borderId="8" xfId="1" applyNumberFormat="1" applyBorder="1"/>
    <xf numFmtId="0" fontId="2" fillId="0" borderId="5" xfId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customXml" Target="../customXml/item4.xml" Id="rId13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customXml" Target="../customXml/item2.xml" Id="rId11" /><Relationship Type="http://schemas.openxmlformats.org/officeDocument/2006/relationships/worksheet" Target="worksheets/sheet5.xml" Id="rId5" /><Relationship Type="http://schemas.openxmlformats.org/officeDocument/2006/relationships/customXml" Target="../customXml/item1.xml" Id="rId10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5.xml" Id="R11879e360759416a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23</xdr:row>
      <xdr:rowOff>0</xdr:rowOff>
    </xdr:from>
    <xdr:to>
      <xdr:col>7</xdr:col>
      <xdr:colOff>9525</xdr:colOff>
      <xdr:row>29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C1A0978-2C2F-4180-A2C2-E4D384387859}"/>
            </a:ext>
          </a:extLst>
        </xdr:cNvPr>
        <xdr:cNvSpPr txBox="1"/>
      </xdr:nvSpPr>
      <xdr:spPr>
        <a:xfrm>
          <a:off x="634365" y="4305300"/>
          <a:ext cx="9227820" cy="106299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u="sng">
              <a:latin typeface="Arial" pitchFamily="34" charset="0"/>
              <a:cs typeface="Arial" pitchFamily="34" charset="0"/>
            </a:rPr>
            <a:t>Notes</a:t>
          </a:r>
        </a:p>
        <a:p>
          <a:endParaRPr lang="en-GB" sz="10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23</xdr:row>
      <xdr:rowOff>0</xdr:rowOff>
    </xdr:from>
    <xdr:to>
      <xdr:col>7</xdr:col>
      <xdr:colOff>9525</xdr:colOff>
      <xdr:row>29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1429F73-4B2A-4E52-9DE3-BBB9E1494D90}"/>
            </a:ext>
          </a:extLst>
        </xdr:cNvPr>
        <xdr:cNvSpPr txBox="1"/>
      </xdr:nvSpPr>
      <xdr:spPr>
        <a:xfrm>
          <a:off x="650875" y="4191000"/>
          <a:ext cx="937895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u="sng">
              <a:latin typeface="Arial" pitchFamily="34" charset="0"/>
              <a:cs typeface="Arial" pitchFamily="34" charset="0"/>
            </a:rPr>
            <a:t>Notes</a:t>
          </a:r>
        </a:p>
        <a:p>
          <a:endParaRPr lang="en-GB" sz="10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23</xdr:row>
      <xdr:rowOff>0</xdr:rowOff>
    </xdr:from>
    <xdr:to>
      <xdr:col>7</xdr:col>
      <xdr:colOff>9525</xdr:colOff>
      <xdr:row>29</xdr:row>
      <xdr:rowOff>57150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7FBE55D-FD19-4F4B-9855-95231EA224F3}"/>
            </a:ext>
          </a:extLst>
        </xdr:cNvPr>
        <xdr:cNvSpPr txBox="1"/>
      </xdr:nvSpPr>
      <xdr:spPr>
        <a:xfrm>
          <a:off x="657225" y="4191000"/>
          <a:ext cx="935355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u="sng">
              <a:latin typeface="Arial" pitchFamily="34" charset="0"/>
              <a:cs typeface="Arial" pitchFamily="34" charset="0"/>
            </a:rPr>
            <a:t>Notes</a:t>
          </a:r>
        </a:p>
        <a:p>
          <a:endParaRPr lang="en-GB" sz="10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23</xdr:row>
      <xdr:rowOff>0</xdr:rowOff>
    </xdr:from>
    <xdr:to>
      <xdr:col>7</xdr:col>
      <xdr:colOff>9525</xdr:colOff>
      <xdr:row>29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7225" y="4191000"/>
          <a:ext cx="935355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u="sng">
              <a:latin typeface="Arial" pitchFamily="34" charset="0"/>
              <a:cs typeface="Arial" pitchFamily="34" charset="0"/>
            </a:rPr>
            <a:t>Notes</a:t>
          </a:r>
        </a:p>
        <a:p>
          <a:endParaRPr lang="en-GB" sz="1000">
            <a:latin typeface="Arial" pitchFamily="34" charset="0"/>
            <a:cs typeface="Arial" pitchFamily="34" charset="0"/>
          </a:endParaRPr>
        </a:p>
        <a:p>
          <a:endParaRPr lang="en-GB" sz="10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23</xdr:row>
      <xdr:rowOff>0</xdr:rowOff>
    </xdr:from>
    <xdr:to>
      <xdr:col>7</xdr:col>
      <xdr:colOff>9525</xdr:colOff>
      <xdr:row>29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28650" y="4143375"/>
          <a:ext cx="8924925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u="sng">
              <a:latin typeface="Arial" pitchFamily="34" charset="0"/>
              <a:cs typeface="Arial" pitchFamily="34" charset="0"/>
            </a:rPr>
            <a:t>Notes</a:t>
          </a:r>
        </a:p>
        <a:p>
          <a:endParaRPr lang="en-GB" sz="1000">
            <a:latin typeface="Arial" pitchFamily="34" charset="0"/>
            <a:cs typeface="Arial" pitchFamily="34" charset="0"/>
          </a:endParaRPr>
        </a:p>
        <a:p>
          <a:endParaRPr lang="en-GB" sz="10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335D-3340-4FC7-8FE3-86DC6C0ED44D}">
  <dimension ref="A1:I22"/>
  <sheetViews>
    <sheetView tabSelected="1" workbookViewId="0">
      <selection activeCell="I6" sqref="I6"/>
    </sheetView>
  </sheetViews>
  <sheetFormatPr defaultColWidth="9.109375" defaultRowHeight="13.2" x14ac:dyDescent="0.25"/>
  <cols>
    <col min="1" max="1" width="9.109375" style="2"/>
    <col min="2" max="2" width="55.109375" style="2" customWidth="1"/>
    <col min="3" max="9" width="15.88671875" style="2" customWidth="1"/>
    <col min="10" max="16384" width="9.109375" style="2"/>
  </cols>
  <sheetData>
    <row r="1" spans="2:9" x14ac:dyDescent="0.25">
      <c r="B1" s="1" t="s">
        <v>0</v>
      </c>
    </row>
    <row r="3" spans="2:9" s="7" customFormat="1" ht="52.8" x14ac:dyDescent="0.25">
      <c r="B3" s="3"/>
      <c r="C3" s="5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</row>
    <row r="4" spans="2:9" s="7" customFormat="1" x14ac:dyDescent="0.25">
      <c r="B4" s="8"/>
      <c r="C4" s="10" t="s">
        <v>8</v>
      </c>
      <c r="D4" s="10" t="s">
        <v>8</v>
      </c>
      <c r="E4" s="10" t="s">
        <v>8</v>
      </c>
      <c r="F4" s="10" t="s">
        <v>8</v>
      </c>
      <c r="G4" s="10" t="s">
        <v>8</v>
      </c>
      <c r="H4" s="10" t="s">
        <v>8</v>
      </c>
      <c r="I4" s="10" t="s">
        <v>8</v>
      </c>
    </row>
    <row r="5" spans="2:9" ht="6" customHeight="1" x14ac:dyDescent="0.25">
      <c r="B5" s="11"/>
      <c r="C5" s="11"/>
      <c r="D5" s="13"/>
      <c r="E5" s="13"/>
      <c r="F5" s="13"/>
      <c r="G5" s="13"/>
      <c r="H5" s="13"/>
      <c r="I5" s="28"/>
    </row>
    <row r="6" spans="2:9" s="18" customFormat="1" x14ac:dyDescent="0.25">
      <c r="B6" s="14" t="s">
        <v>9</v>
      </c>
      <c r="C6" s="16">
        <v>2786.9</v>
      </c>
      <c r="D6" s="17">
        <v>5241.5</v>
      </c>
      <c r="E6" s="17">
        <v>144</v>
      </c>
      <c r="F6" s="17">
        <v>2717.6</v>
      </c>
      <c r="G6" s="19">
        <f>SUM(C6:F6)</f>
        <v>10890</v>
      </c>
      <c r="H6" s="17">
        <v>-20408.400000000001</v>
      </c>
      <c r="I6" s="19">
        <f>SUM(G6:H6)</f>
        <v>-9518.4000000000015</v>
      </c>
    </row>
    <row r="7" spans="2:9" s="18" customFormat="1" x14ac:dyDescent="0.25">
      <c r="B7" s="14" t="s">
        <v>10</v>
      </c>
      <c r="C7" s="16">
        <f>2849.7+267.1</f>
        <v>3116.7999999999997</v>
      </c>
      <c r="D7" s="17">
        <f>3658+1139.6</f>
        <v>4797.6000000000004</v>
      </c>
      <c r="E7" s="17">
        <f>31628.8+460</f>
        <v>32088.799999999999</v>
      </c>
      <c r="F7" s="17">
        <f>17175.2+1753.6</f>
        <v>18928.8</v>
      </c>
      <c r="G7" s="19">
        <f>SUM(C7:F7)</f>
        <v>58932</v>
      </c>
      <c r="H7" s="17">
        <f>-51915.9-6199.7</f>
        <v>-58115.6</v>
      </c>
      <c r="I7" s="19">
        <f t="shared" ref="I7:I19" si="0">SUM(G7:H7)</f>
        <v>816.40000000000146</v>
      </c>
    </row>
    <row r="8" spans="2:9" s="18" customFormat="1" x14ac:dyDescent="0.25">
      <c r="B8" s="14" t="s">
        <v>11</v>
      </c>
      <c r="C8" s="16">
        <v>17.600000000000001</v>
      </c>
      <c r="D8" s="17">
        <v>132.30000000000001</v>
      </c>
      <c r="E8" s="17">
        <v>0</v>
      </c>
      <c r="F8" s="17">
        <v>22436.7</v>
      </c>
      <c r="G8" s="19">
        <f t="shared" ref="G8:G19" si="1">SUM(C8:F8)</f>
        <v>22586.600000000002</v>
      </c>
      <c r="H8" s="17">
        <v>-1715.7</v>
      </c>
      <c r="I8" s="19">
        <f t="shared" si="0"/>
        <v>20870.900000000001</v>
      </c>
    </row>
    <row r="9" spans="2:9" s="18" customFormat="1" x14ac:dyDescent="0.25">
      <c r="B9" s="14" t="s">
        <v>12</v>
      </c>
      <c r="C9" s="16">
        <v>0</v>
      </c>
      <c r="D9" s="17">
        <v>150.30000000000001</v>
      </c>
      <c r="E9" s="17">
        <v>58.8</v>
      </c>
      <c r="F9" s="17">
        <v>13878.9</v>
      </c>
      <c r="G9" s="19">
        <f t="shared" si="1"/>
        <v>14088</v>
      </c>
      <c r="H9" s="17">
        <v>-13828</v>
      </c>
      <c r="I9" s="19">
        <f t="shared" si="0"/>
        <v>260</v>
      </c>
    </row>
    <row r="10" spans="2:9" s="18" customFormat="1" x14ac:dyDescent="0.25">
      <c r="B10" s="14" t="s">
        <v>13</v>
      </c>
      <c r="C10" s="16">
        <v>251.2</v>
      </c>
      <c r="D10" s="17">
        <v>64858.400000000001</v>
      </c>
      <c r="E10" s="17">
        <v>10335.200000000001</v>
      </c>
      <c r="F10" s="17">
        <v>5175.2</v>
      </c>
      <c r="G10" s="19">
        <f t="shared" si="1"/>
        <v>80620</v>
      </c>
      <c r="H10" s="17">
        <v>-81266.399999999994</v>
      </c>
      <c r="I10" s="19">
        <f t="shared" si="0"/>
        <v>-646.39999999999418</v>
      </c>
    </row>
    <row r="11" spans="2:9" s="18" customFormat="1" ht="12.9" customHeight="1" x14ac:dyDescent="0.25">
      <c r="B11" s="14" t="s">
        <v>14</v>
      </c>
      <c r="C11" s="16">
        <v>0</v>
      </c>
      <c r="D11" s="17">
        <v>0</v>
      </c>
      <c r="E11" s="17">
        <v>0</v>
      </c>
      <c r="F11" s="17">
        <v>0</v>
      </c>
      <c r="G11" s="19">
        <f t="shared" si="1"/>
        <v>0</v>
      </c>
      <c r="H11" s="17">
        <v>0</v>
      </c>
      <c r="I11" s="19">
        <f t="shared" si="0"/>
        <v>0</v>
      </c>
    </row>
    <row r="12" spans="2:9" s="18" customFormat="1" ht="14.4" customHeight="1" x14ac:dyDescent="0.25">
      <c r="B12" s="14" t="s">
        <v>15</v>
      </c>
      <c r="C12" s="16">
        <v>0</v>
      </c>
      <c r="D12" s="17">
        <v>0</v>
      </c>
      <c r="E12" s="17">
        <v>0</v>
      </c>
      <c r="F12" s="17">
        <v>1133.7</v>
      </c>
      <c r="G12" s="19">
        <f t="shared" si="1"/>
        <v>1133.7</v>
      </c>
      <c r="H12" s="17">
        <v>-959.6</v>
      </c>
      <c r="I12" s="19">
        <f t="shared" si="0"/>
        <v>174.10000000000002</v>
      </c>
    </row>
    <row r="13" spans="2:9" s="18" customFormat="1" ht="12.9" customHeight="1" x14ac:dyDescent="0.25">
      <c r="B13" s="14" t="s">
        <v>16</v>
      </c>
      <c r="C13" s="16">
        <v>0</v>
      </c>
      <c r="D13" s="17">
        <v>629.20000000000005</v>
      </c>
      <c r="E13" s="17">
        <v>71</v>
      </c>
      <c r="F13" s="17">
        <v>2453.6</v>
      </c>
      <c r="G13" s="19">
        <f t="shared" si="1"/>
        <v>3153.8</v>
      </c>
      <c r="H13" s="17">
        <v>-1922.6</v>
      </c>
      <c r="I13" s="19">
        <f t="shared" si="0"/>
        <v>1231.2000000000003</v>
      </c>
    </row>
    <row r="14" spans="2:9" s="18" customFormat="1" ht="12.9" customHeight="1" x14ac:dyDescent="0.25">
      <c r="B14" s="14" t="s">
        <v>17</v>
      </c>
      <c r="C14" s="16">
        <v>0</v>
      </c>
      <c r="D14" s="17">
        <v>0</v>
      </c>
      <c r="E14" s="17">
        <v>0</v>
      </c>
      <c r="F14" s="17">
        <v>4645</v>
      </c>
      <c r="G14" s="19">
        <f t="shared" si="1"/>
        <v>4645</v>
      </c>
      <c r="H14" s="17">
        <v>-4578</v>
      </c>
      <c r="I14" s="19">
        <f t="shared" si="0"/>
        <v>67</v>
      </c>
    </row>
    <row r="15" spans="2:9" s="18" customFormat="1" ht="14.4" customHeight="1" x14ac:dyDescent="0.25">
      <c r="B15" s="14" t="s">
        <v>18</v>
      </c>
      <c r="C15" s="16">
        <v>0</v>
      </c>
      <c r="D15" s="17">
        <v>0</v>
      </c>
      <c r="E15" s="17">
        <v>0</v>
      </c>
      <c r="F15" s="17">
        <v>5947.8</v>
      </c>
      <c r="G15" s="19">
        <f t="shared" si="1"/>
        <v>5947.8</v>
      </c>
      <c r="H15" s="17">
        <v>-5448.3</v>
      </c>
      <c r="I15" s="19">
        <f t="shared" si="0"/>
        <v>499.5</v>
      </c>
    </row>
    <row r="16" spans="2:9" s="18" customFormat="1" x14ac:dyDescent="0.25">
      <c r="B16" s="14" t="s">
        <v>19</v>
      </c>
      <c r="C16" s="16">
        <v>856.2</v>
      </c>
      <c r="D16" s="17">
        <v>2</v>
      </c>
      <c r="E16" s="17">
        <v>0</v>
      </c>
      <c r="F16" s="17">
        <v>609.5</v>
      </c>
      <c r="G16" s="19">
        <f t="shared" si="1"/>
        <v>1467.7</v>
      </c>
      <c r="H16" s="17">
        <v>-4067</v>
      </c>
      <c r="I16" s="19">
        <f t="shared" si="0"/>
        <v>-2599.3000000000002</v>
      </c>
    </row>
    <row r="17" spans="1:9" s="18" customFormat="1" ht="14.4" customHeight="1" x14ac:dyDescent="0.25">
      <c r="B17" s="24" t="s">
        <v>20</v>
      </c>
      <c r="C17" s="26">
        <v>1286.5999999999999</v>
      </c>
      <c r="D17" s="27">
        <v>1368.8</v>
      </c>
      <c r="E17" s="27">
        <v>518.29999999999995</v>
      </c>
      <c r="F17" s="27">
        <v>58036.7</v>
      </c>
      <c r="G17" s="20">
        <f t="shared" si="1"/>
        <v>61210.399999999994</v>
      </c>
      <c r="H17" s="27">
        <v>-54329.599999999999</v>
      </c>
      <c r="I17" s="20">
        <f t="shared" si="0"/>
        <v>6880.7999999999956</v>
      </c>
    </row>
    <row r="18" spans="1:9" s="18" customFormat="1" x14ac:dyDescent="0.25">
      <c r="B18" s="14"/>
      <c r="C18" s="16"/>
      <c r="D18" s="17"/>
      <c r="E18" s="17"/>
      <c r="F18" s="17"/>
      <c r="G18" s="17"/>
      <c r="H18" s="17"/>
      <c r="I18" s="19"/>
    </row>
    <row r="19" spans="1:9" ht="13.8" thickBot="1" x14ac:dyDescent="0.3">
      <c r="A19" s="21"/>
      <c r="B19" s="22" t="s">
        <v>21</v>
      </c>
      <c r="C19" s="22">
        <f>SUM(C6:C18)</f>
        <v>8315.2999999999993</v>
      </c>
      <c r="D19" s="22">
        <f>SUM(D6:D18)</f>
        <v>77180.100000000006</v>
      </c>
      <c r="E19" s="22">
        <f t="shared" ref="E19:F19" si="2">SUM(E6:E18)</f>
        <v>43216.100000000006</v>
      </c>
      <c r="F19" s="22">
        <f t="shared" si="2"/>
        <v>135963.5</v>
      </c>
      <c r="G19" s="22">
        <f t="shared" si="1"/>
        <v>264675</v>
      </c>
      <c r="H19" s="22">
        <f>SUM(H6:H18)</f>
        <v>-246639.19999999998</v>
      </c>
      <c r="I19" s="22">
        <f t="shared" si="0"/>
        <v>18035.800000000017</v>
      </c>
    </row>
    <row r="20" spans="1:9" ht="13.8" thickTop="1" x14ac:dyDescent="0.25"/>
    <row r="22" spans="1:9" x14ac:dyDescent="0.25">
      <c r="B22" s="23" t="s">
        <v>22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DBE1A-3E73-49EA-8770-2EBB852F9B4C}">
  <dimension ref="A1:I22"/>
  <sheetViews>
    <sheetView workbookViewId="0">
      <selection activeCell="C6" sqref="C6"/>
    </sheetView>
  </sheetViews>
  <sheetFormatPr defaultColWidth="9.109375" defaultRowHeight="13.2" x14ac:dyDescent="0.25"/>
  <cols>
    <col min="1" max="1" width="9.109375" style="2"/>
    <col min="2" max="2" width="55.109375" style="2" customWidth="1"/>
    <col min="3" max="9" width="15.88671875" style="2" customWidth="1"/>
    <col min="10" max="16384" width="9.109375" style="2"/>
  </cols>
  <sheetData>
    <row r="1" spans="2:9" x14ac:dyDescent="0.25">
      <c r="B1" s="1" t="s">
        <v>0</v>
      </c>
    </row>
    <row r="3" spans="2:9" s="7" customFormat="1" ht="52.8" x14ac:dyDescent="0.25">
      <c r="B3" s="3"/>
      <c r="C3" s="5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</row>
    <row r="4" spans="2:9" s="7" customFormat="1" x14ac:dyDescent="0.25">
      <c r="B4" s="8"/>
      <c r="C4" s="10" t="s">
        <v>8</v>
      </c>
      <c r="D4" s="10" t="s">
        <v>8</v>
      </c>
      <c r="E4" s="10" t="s">
        <v>8</v>
      </c>
      <c r="F4" s="10" t="s">
        <v>8</v>
      </c>
      <c r="G4" s="10" t="s">
        <v>8</v>
      </c>
      <c r="H4" s="10" t="s">
        <v>8</v>
      </c>
      <c r="I4" s="10" t="s">
        <v>8</v>
      </c>
    </row>
    <row r="5" spans="2:9" ht="6" customHeight="1" x14ac:dyDescent="0.25">
      <c r="B5" s="11"/>
      <c r="C5" s="11"/>
      <c r="D5" s="13"/>
      <c r="E5" s="13"/>
      <c r="F5" s="13"/>
      <c r="G5" s="13"/>
      <c r="H5" s="13"/>
      <c r="I5" s="28"/>
    </row>
    <row r="6" spans="2:9" s="18" customFormat="1" x14ac:dyDescent="0.25">
      <c r="B6" s="14" t="s">
        <v>9</v>
      </c>
      <c r="C6" s="16">
        <v>2778</v>
      </c>
      <c r="D6" s="17">
        <v>6968.0000000000027</v>
      </c>
      <c r="E6" s="17">
        <v>104.8</v>
      </c>
      <c r="F6" s="17">
        <v>5087.5</v>
      </c>
      <c r="G6" s="19">
        <f>SUM(C6:F6)</f>
        <v>14938.300000000003</v>
      </c>
      <c r="H6" s="17">
        <v>-26105.200000000012</v>
      </c>
      <c r="I6" s="19">
        <f>SUM(G6:H6)</f>
        <v>-11166.900000000009</v>
      </c>
    </row>
    <row r="7" spans="2:9" s="18" customFormat="1" x14ac:dyDescent="0.25">
      <c r="B7" s="14" t="s">
        <v>10</v>
      </c>
      <c r="C7" s="16">
        <v>3127.3</v>
      </c>
      <c r="D7" s="17">
        <v>1671.6</v>
      </c>
      <c r="E7" s="17">
        <v>446.29999999999995</v>
      </c>
      <c r="F7" s="17">
        <v>1445.6999999999998</v>
      </c>
      <c r="G7" s="19">
        <f>SUM(C7:F7)</f>
        <v>6690.9</v>
      </c>
      <c r="H7" s="17">
        <v>-6407.7</v>
      </c>
      <c r="I7" s="19">
        <f t="shared" ref="I7:I19" si="0">SUM(G7:H7)</f>
        <v>283.19999999999982</v>
      </c>
    </row>
    <row r="8" spans="2:9" s="18" customFormat="1" x14ac:dyDescent="0.25">
      <c r="B8" s="14" t="s">
        <v>11</v>
      </c>
      <c r="C8" s="16">
        <v>12.4</v>
      </c>
      <c r="D8" s="17">
        <v>0</v>
      </c>
      <c r="E8" s="17">
        <v>0</v>
      </c>
      <c r="F8" s="17">
        <v>19928.900000000001</v>
      </c>
      <c r="G8" s="19">
        <f t="shared" ref="G8:G19" si="1">SUM(C8:F8)</f>
        <v>19941.300000000003</v>
      </c>
      <c r="H8" s="17">
        <v>-1543.3999999999999</v>
      </c>
      <c r="I8" s="19">
        <f t="shared" si="0"/>
        <v>18397.900000000001</v>
      </c>
    </row>
    <row r="9" spans="2:9" s="18" customFormat="1" x14ac:dyDescent="0.25">
      <c r="B9" s="14" t="s">
        <v>12</v>
      </c>
      <c r="C9" s="16">
        <v>0</v>
      </c>
      <c r="D9" s="17">
        <v>66.5</v>
      </c>
      <c r="E9" s="17">
        <v>27.9</v>
      </c>
      <c r="F9" s="17">
        <v>13866.199999999993</v>
      </c>
      <c r="G9" s="19">
        <f t="shared" si="1"/>
        <v>13960.599999999993</v>
      </c>
      <c r="H9" s="17">
        <v>-14336.699999999999</v>
      </c>
      <c r="I9" s="19">
        <f t="shared" si="0"/>
        <v>-376.10000000000582</v>
      </c>
    </row>
    <row r="10" spans="2:9" s="18" customFormat="1" x14ac:dyDescent="0.25">
      <c r="B10" s="14" t="s">
        <v>13</v>
      </c>
      <c r="C10" s="16">
        <v>146.19999999999999</v>
      </c>
      <c r="D10" s="17">
        <v>437.40000000000003</v>
      </c>
      <c r="E10" s="17">
        <v>5067.4999999999991</v>
      </c>
      <c r="F10" s="17">
        <v>4421.7000000000007</v>
      </c>
      <c r="G10" s="19">
        <f t="shared" si="1"/>
        <v>10072.799999999999</v>
      </c>
      <c r="H10" s="17">
        <v>-11724</v>
      </c>
      <c r="I10" s="19">
        <f t="shared" si="0"/>
        <v>-1651.2000000000007</v>
      </c>
    </row>
    <row r="11" spans="2:9" s="18" customFormat="1" ht="12.9" customHeight="1" x14ac:dyDescent="0.25">
      <c r="B11" s="14" t="s">
        <v>14</v>
      </c>
      <c r="C11" s="16">
        <v>265.5</v>
      </c>
      <c r="D11" s="17">
        <v>65285.1</v>
      </c>
      <c r="E11" s="17">
        <v>29920.6</v>
      </c>
      <c r="F11" s="17">
        <v>16280.4</v>
      </c>
      <c r="G11" s="19">
        <f t="shared" si="1"/>
        <v>111751.6</v>
      </c>
      <c r="H11" s="17">
        <v>-109965.5</v>
      </c>
      <c r="I11" s="19">
        <f t="shared" si="0"/>
        <v>1786.1000000000058</v>
      </c>
    </row>
    <row r="12" spans="2:9" s="18" customFormat="1" ht="14.4" customHeight="1" x14ac:dyDescent="0.25">
      <c r="B12" s="14" t="s">
        <v>15</v>
      </c>
      <c r="C12" s="16">
        <v>53.2</v>
      </c>
      <c r="D12" s="17">
        <v>0</v>
      </c>
      <c r="E12" s="17">
        <v>61.8</v>
      </c>
      <c r="F12" s="17">
        <v>1167.2</v>
      </c>
      <c r="G12" s="19">
        <f t="shared" si="1"/>
        <v>1282.2</v>
      </c>
      <c r="H12" s="17">
        <v>-920.59999999999991</v>
      </c>
      <c r="I12" s="19">
        <f t="shared" si="0"/>
        <v>361.60000000000014</v>
      </c>
    </row>
    <row r="13" spans="2:9" s="18" customFormat="1" ht="12.9" customHeight="1" x14ac:dyDescent="0.25">
      <c r="B13" s="14" t="s">
        <v>16</v>
      </c>
      <c r="C13" s="16">
        <v>0</v>
      </c>
      <c r="D13" s="17">
        <v>583.20000000000005</v>
      </c>
      <c r="E13" s="17">
        <v>0</v>
      </c>
      <c r="F13" s="17">
        <v>3011.1</v>
      </c>
      <c r="G13" s="19">
        <f t="shared" si="1"/>
        <v>3594.3</v>
      </c>
      <c r="H13" s="17">
        <v>-2847.7999999999997</v>
      </c>
      <c r="I13" s="19">
        <f t="shared" si="0"/>
        <v>746.50000000000045</v>
      </c>
    </row>
    <row r="14" spans="2:9" s="18" customFormat="1" ht="12.9" customHeight="1" x14ac:dyDescent="0.25">
      <c r="B14" s="14" t="s">
        <v>17</v>
      </c>
      <c r="C14" s="16">
        <v>0</v>
      </c>
      <c r="D14" s="17">
        <v>0</v>
      </c>
      <c r="E14" s="17">
        <v>0</v>
      </c>
      <c r="F14" s="17">
        <v>0</v>
      </c>
      <c r="G14" s="19">
        <f t="shared" si="1"/>
        <v>0</v>
      </c>
      <c r="H14" s="17">
        <v>-59</v>
      </c>
      <c r="I14" s="19">
        <f t="shared" si="0"/>
        <v>-59</v>
      </c>
    </row>
    <row r="15" spans="2:9" s="18" customFormat="1" ht="14.4" customHeight="1" x14ac:dyDescent="0.25">
      <c r="B15" s="14" t="s">
        <v>18</v>
      </c>
      <c r="C15" s="16">
        <v>1096.0999999999999</v>
      </c>
      <c r="D15" s="17">
        <v>15</v>
      </c>
      <c r="E15" s="17">
        <v>0</v>
      </c>
      <c r="F15" s="17">
        <v>8292.6</v>
      </c>
      <c r="G15" s="19">
        <f t="shared" si="1"/>
        <v>9403.7000000000007</v>
      </c>
      <c r="H15" s="17">
        <v>-9221.7999999999993</v>
      </c>
      <c r="I15" s="19">
        <f t="shared" si="0"/>
        <v>181.90000000000146</v>
      </c>
    </row>
    <row r="16" spans="2:9" s="18" customFormat="1" x14ac:dyDescent="0.25">
      <c r="B16" s="14" t="s">
        <v>19</v>
      </c>
      <c r="C16" s="16">
        <v>614.29999999999995</v>
      </c>
      <c r="D16" s="17">
        <v>1527.8</v>
      </c>
      <c r="E16" s="17">
        <v>0</v>
      </c>
      <c r="F16" s="17">
        <v>923.4</v>
      </c>
      <c r="G16" s="19">
        <f t="shared" si="1"/>
        <v>3065.5</v>
      </c>
      <c r="H16" s="17">
        <v>-7457.7</v>
      </c>
      <c r="I16" s="19">
        <f t="shared" si="0"/>
        <v>-4392.2</v>
      </c>
    </row>
    <row r="17" spans="1:9" s="18" customFormat="1" ht="14.4" customHeight="1" x14ac:dyDescent="0.25">
      <c r="B17" s="24" t="s">
        <v>20</v>
      </c>
      <c r="C17" s="26">
        <v>2271.5</v>
      </c>
      <c r="D17" s="27">
        <v>3022.1</v>
      </c>
      <c r="E17" s="27">
        <v>79.5</v>
      </c>
      <c r="F17" s="27">
        <v>46382.000000000015</v>
      </c>
      <c r="G17" s="20">
        <f t="shared" si="1"/>
        <v>51755.100000000013</v>
      </c>
      <c r="H17" s="27">
        <v>-48804.700000000004</v>
      </c>
      <c r="I17" s="20">
        <f t="shared" si="0"/>
        <v>2950.4000000000087</v>
      </c>
    </row>
    <row r="18" spans="1:9" s="18" customFormat="1" x14ac:dyDescent="0.25">
      <c r="B18" s="14"/>
      <c r="C18" s="16"/>
      <c r="D18" s="17"/>
      <c r="E18" s="17"/>
      <c r="F18" s="17"/>
      <c r="G18" s="17"/>
      <c r="H18" s="17"/>
      <c r="I18" s="19"/>
    </row>
    <row r="19" spans="1:9" ht="13.8" thickBot="1" x14ac:dyDescent="0.3">
      <c r="A19" s="21"/>
      <c r="B19" s="22" t="s">
        <v>21</v>
      </c>
      <c r="C19" s="22">
        <f>SUM(C6:C18)</f>
        <v>10364.5</v>
      </c>
      <c r="D19" s="22">
        <f>SUM(D6:D18)</f>
        <v>79576.700000000012</v>
      </c>
      <c r="E19" s="22">
        <f t="shared" ref="E19:F19" si="2">SUM(E6:E18)</f>
        <v>35708.400000000001</v>
      </c>
      <c r="F19" s="22">
        <f t="shared" si="2"/>
        <v>120806.70000000001</v>
      </c>
      <c r="G19" s="22">
        <f t="shared" si="1"/>
        <v>246456.30000000002</v>
      </c>
      <c r="H19" s="22">
        <f>SUM(H6:H18)</f>
        <v>-239394.1</v>
      </c>
      <c r="I19" s="22">
        <f t="shared" si="0"/>
        <v>7062.2000000000116</v>
      </c>
    </row>
    <row r="20" spans="1:9" ht="13.8" thickTop="1" x14ac:dyDescent="0.25"/>
    <row r="22" spans="1:9" x14ac:dyDescent="0.25">
      <c r="B22" s="23" t="s">
        <v>22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368DD-1BFE-492C-9035-AEA28FFDA3DB}">
  <dimension ref="A1:I22"/>
  <sheetViews>
    <sheetView workbookViewId="0">
      <selection activeCell="I6" sqref="I6:I19"/>
    </sheetView>
  </sheetViews>
  <sheetFormatPr defaultColWidth="9.109375" defaultRowHeight="13.2" x14ac:dyDescent="0.25"/>
  <cols>
    <col min="1" max="1" width="9.109375" style="2"/>
    <col min="2" max="2" width="55.109375" style="2" customWidth="1"/>
    <col min="3" max="9" width="15.88671875" style="2" customWidth="1"/>
    <col min="10" max="16384" width="9.109375" style="2"/>
  </cols>
  <sheetData>
    <row r="1" spans="2:9" x14ac:dyDescent="0.25">
      <c r="B1" s="1" t="s">
        <v>0</v>
      </c>
    </row>
    <row r="3" spans="2:9" s="7" customFormat="1" ht="52.8" x14ac:dyDescent="0.25">
      <c r="B3" s="3"/>
      <c r="C3" s="4" t="s">
        <v>1</v>
      </c>
      <c r="D3" s="5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</row>
    <row r="4" spans="2:9" s="7" customFormat="1" x14ac:dyDescent="0.25">
      <c r="B4" s="8"/>
      <c r="C4" s="9" t="s">
        <v>8</v>
      </c>
      <c r="D4" s="10" t="s">
        <v>8</v>
      </c>
      <c r="E4" s="10" t="s">
        <v>8</v>
      </c>
      <c r="F4" s="10" t="s">
        <v>8</v>
      </c>
      <c r="G4" s="10" t="s">
        <v>8</v>
      </c>
      <c r="H4" s="10" t="s">
        <v>8</v>
      </c>
      <c r="I4" s="10" t="s">
        <v>8</v>
      </c>
    </row>
    <row r="5" spans="2:9" ht="6" customHeight="1" x14ac:dyDescent="0.25">
      <c r="B5" s="11"/>
      <c r="C5" s="12"/>
      <c r="D5" s="11"/>
      <c r="E5" s="13"/>
      <c r="F5" s="13"/>
      <c r="G5" s="28"/>
      <c r="H5" s="13"/>
      <c r="I5" s="28"/>
    </row>
    <row r="6" spans="2:9" s="18" customFormat="1" x14ac:dyDescent="0.25">
      <c r="B6" s="14" t="s">
        <v>9</v>
      </c>
      <c r="C6" s="15">
        <v>2649.8</v>
      </c>
      <c r="D6" s="16">
        <v>6362.9999999999973</v>
      </c>
      <c r="E6" s="17">
        <v>120.1</v>
      </c>
      <c r="F6" s="17">
        <v>4700.6000000000004</v>
      </c>
      <c r="G6" s="19">
        <f>SUM(C6:F6)</f>
        <v>13833.499999999998</v>
      </c>
      <c r="H6" s="17">
        <v>-32134.999999999996</v>
      </c>
      <c r="I6" s="19">
        <f>SUM(G6:H6)</f>
        <v>-18301.5</v>
      </c>
    </row>
    <row r="7" spans="2:9" s="18" customFormat="1" x14ac:dyDescent="0.25">
      <c r="B7" s="14" t="s">
        <v>10</v>
      </c>
      <c r="C7" s="15">
        <v>3486.7</v>
      </c>
      <c r="D7" s="16">
        <v>1599.1</v>
      </c>
      <c r="E7" s="17">
        <v>71.8</v>
      </c>
      <c r="F7" s="17">
        <v>1431</v>
      </c>
      <c r="G7" s="19">
        <f>SUM(C7:F7)</f>
        <v>6588.5999999999995</v>
      </c>
      <c r="H7" s="17">
        <v>-6386</v>
      </c>
      <c r="I7" s="19">
        <f t="shared" ref="I7:I19" si="0">SUM(G7:H7)</f>
        <v>202.59999999999945</v>
      </c>
    </row>
    <row r="8" spans="2:9" s="18" customFormat="1" x14ac:dyDescent="0.25">
      <c r="B8" s="14" t="s">
        <v>11</v>
      </c>
      <c r="C8" s="15">
        <v>38.9</v>
      </c>
      <c r="D8" s="16">
        <v>0</v>
      </c>
      <c r="E8" s="17">
        <v>0</v>
      </c>
      <c r="F8" s="17">
        <v>18705.399999999998</v>
      </c>
      <c r="G8" s="19">
        <f t="shared" ref="G8:G19" si="1">SUM(C8:F8)</f>
        <v>18744.3</v>
      </c>
      <c r="H8" s="17">
        <v>-2069.2000000000003</v>
      </c>
      <c r="I8" s="19">
        <f t="shared" si="0"/>
        <v>16675.099999999999</v>
      </c>
    </row>
    <row r="9" spans="2:9" s="18" customFormat="1" x14ac:dyDescent="0.25">
      <c r="B9" s="14" t="s">
        <v>12</v>
      </c>
      <c r="C9" s="15">
        <v>29</v>
      </c>
      <c r="D9" s="16">
        <v>73</v>
      </c>
      <c r="E9" s="17">
        <v>0</v>
      </c>
      <c r="F9" s="17">
        <v>11205.599999999999</v>
      </c>
      <c r="G9" s="19">
        <f t="shared" si="1"/>
        <v>11307.599999999999</v>
      </c>
      <c r="H9" s="17">
        <v>-11579.2</v>
      </c>
      <c r="I9" s="19">
        <f t="shared" si="0"/>
        <v>-271.60000000000218</v>
      </c>
    </row>
    <row r="10" spans="2:9" s="18" customFormat="1" x14ac:dyDescent="0.25">
      <c r="B10" s="14" t="s">
        <v>13</v>
      </c>
      <c r="C10" s="15">
        <v>127.69999999999999</v>
      </c>
      <c r="D10" s="16">
        <v>1000.8</v>
      </c>
      <c r="E10" s="17">
        <v>5151.0000000000009</v>
      </c>
      <c r="F10" s="17">
        <v>4228</v>
      </c>
      <c r="G10" s="19">
        <f t="shared" si="1"/>
        <v>10507.5</v>
      </c>
      <c r="H10" s="17">
        <v>-11042.999999999998</v>
      </c>
      <c r="I10" s="19">
        <f t="shared" si="0"/>
        <v>-535.49999999999818</v>
      </c>
    </row>
    <row r="11" spans="2:9" s="18" customFormat="1" x14ac:dyDescent="0.25">
      <c r="B11" s="14" t="s">
        <v>14</v>
      </c>
      <c r="C11" s="15">
        <v>515.1</v>
      </c>
      <c r="D11" s="16">
        <v>61648.3</v>
      </c>
      <c r="E11" s="17">
        <v>28883.1</v>
      </c>
      <c r="F11" s="17">
        <v>16297.3</v>
      </c>
      <c r="G11" s="19">
        <f t="shared" si="1"/>
        <v>107343.8</v>
      </c>
      <c r="H11" s="17">
        <v>-106308</v>
      </c>
      <c r="I11" s="19">
        <f t="shared" si="0"/>
        <v>1035.8000000000029</v>
      </c>
    </row>
    <row r="12" spans="2:9" s="18" customFormat="1" x14ac:dyDescent="0.25">
      <c r="B12" s="14" t="s">
        <v>15</v>
      </c>
      <c r="C12" s="15">
        <v>35.799999999999997</v>
      </c>
      <c r="D12" s="16">
        <v>46</v>
      </c>
      <c r="E12" s="17">
        <v>0</v>
      </c>
      <c r="F12" s="17">
        <v>2262</v>
      </c>
      <c r="G12" s="19">
        <f t="shared" si="1"/>
        <v>2343.8000000000002</v>
      </c>
      <c r="H12" s="17">
        <v>-2125.1</v>
      </c>
      <c r="I12" s="19">
        <f t="shared" si="0"/>
        <v>218.70000000000027</v>
      </c>
    </row>
    <row r="13" spans="2:9" s="18" customFormat="1" x14ac:dyDescent="0.25">
      <c r="B13" s="14" t="s">
        <v>16</v>
      </c>
      <c r="C13" s="15">
        <v>0</v>
      </c>
      <c r="D13" s="16">
        <v>0</v>
      </c>
      <c r="E13" s="17">
        <v>0</v>
      </c>
      <c r="F13" s="17">
        <v>3417.5</v>
      </c>
      <c r="G13" s="19">
        <f t="shared" si="1"/>
        <v>3417.5</v>
      </c>
      <c r="H13" s="17">
        <v>-3039.2000000000007</v>
      </c>
      <c r="I13" s="19">
        <f t="shared" si="0"/>
        <v>378.29999999999927</v>
      </c>
    </row>
    <row r="14" spans="2:9" s="18" customFormat="1" x14ac:dyDescent="0.25">
      <c r="B14" s="14" t="s">
        <v>17</v>
      </c>
      <c r="C14" s="15">
        <v>0</v>
      </c>
      <c r="D14" s="16">
        <v>0</v>
      </c>
      <c r="E14" s="17">
        <v>0</v>
      </c>
      <c r="F14" s="17">
        <v>1928</v>
      </c>
      <c r="G14" s="19">
        <f t="shared" si="1"/>
        <v>1928</v>
      </c>
      <c r="H14" s="17">
        <v>-2152</v>
      </c>
      <c r="I14" s="19">
        <f t="shared" si="0"/>
        <v>-224</v>
      </c>
    </row>
    <row r="15" spans="2:9" s="18" customFormat="1" x14ac:dyDescent="0.25">
      <c r="B15" s="14" t="s">
        <v>18</v>
      </c>
      <c r="C15" s="15">
        <v>2133.6</v>
      </c>
      <c r="D15" s="16">
        <v>0</v>
      </c>
      <c r="E15" s="17">
        <v>0</v>
      </c>
      <c r="F15" s="17">
        <v>7299</v>
      </c>
      <c r="G15" s="19">
        <f t="shared" si="1"/>
        <v>9432.6</v>
      </c>
      <c r="H15" s="17">
        <v>-8897.4</v>
      </c>
      <c r="I15" s="19">
        <f t="shared" si="0"/>
        <v>535.20000000000073</v>
      </c>
    </row>
    <row r="16" spans="2:9" s="18" customFormat="1" x14ac:dyDescent="0.25">
      <c r="B16" s="14" t="s">
        <v>19</v>
      </c>
      <c r="C16" s="15">
        <v>864.90000000000009</v>
      </c>
      <c r="D16" s="16">
        <v>227.60000000000002</v>
      </c>
      <c r="E16" s="17">
        <v>0</v>
      </c>
      <c r="F16" s="17">
        <v>1257.8</v>
      </c>
      <c r="G16" s="19">
        <f t="shared" si="1"/>
        <v>2350.3000000000002</v>
      </c>
      <c r="H16" s="17">
        <v>-10340.300000000001</v>
      </c>
      <c r="I16" s="19">
        <f t="shared" si="0"/>
        <v>-7990.0000000000009</v>
      </c>
    </row>
    <row r="17" spans="1:9" s="18" customFormat="1" x14ac:dyDescent="0.25">
      <c r="B17" s="24" t="s">
        <v>20</v>
      </c>
      <c r="C17" s="25">
        <v>2120.3999999999996</v>
      </c>
      <c r="D17" s="26">
        <v>4597.5999999999995</v>
      </c>
      <c r="E17" s="27">
        <v>139.4</v>
      </c>
      <c r="F17" s="27">
        <v>36463.299999999996</v>
      </c>
      <c r="G17" s="20">
        <f t="shared" si="1"/>
        <v>43320.7</v>
      </c>
      <c r="H17" s="27">
        <v>-42665.700000000012</v>
      </c>
      <c r="I17" s="20">
        <f t="shared" si="0"/>
        <v>654.99999999998545</v>
      </c>
    </row>
    <row r="18" spans="1:9" s="18" customFormat="1" x14ac:dyDescent="0.25">
      <c r="B18" s="14"/>
      <c r="C18" s="15"/>
      <c r="D18" s="16"/>
      <c r="E18" s="17"/>
      <c r="F18" s="17"/>
      <c r="G18" s="19"/>
      <c r="H18" s="17"/>
      <c r="I18" s="19"/>
    </row>
    <row r="19" spans="1:9" ht="13.8" thickBot="1" x14ac:dyDescent="0.3">
      <c r="A19" s="21"/>
      <c r="B19" s="22" t="s">
        <v>21</v>
      </c>
      <c r="C19" s="22">
        <f>SUM(C6:C18)</f>
        <v>12001.9</v>
      </c>
      <c r="D19" s="22">
        <f>SUM(D6:D18)</f>
        <v>75555.400000000009</v>
      </c>
      <c r="E19" s="22">
        <f t="shared" ref="E19:F19" si="2">SUM(E6:E18)</f>
        <v>34365.4</v>
      </c>
      <c r="F19" s="22">
        <f t="shared" si="2"/>
        <v>109195.5</v>
      </c>
      <c r="G19" s="22">
        <f t="shared" si="1"/>
        <v>231118.2</v>
      </c>
      <c r="H19" s="22">
        <f>SUM(H6:H18)</f>
        <v>-238740.1</v>
      </c>
      <c r="I19" s="22">
        <f t="shared" si="0"/>
        <v>-7621.8999999999942</v>
      </c>
    </row>
    <row r="20" spans="1:9" ht="13.8" thickTop="1" x14ac:dyDescent="0.25"/>
    <row r="22" spans="1:9" x14ac:dyDescent="0.25">
      <c r="B22" s="23" t="s">
        <v>22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workbookViewId="0">
      <selection sqref="A1:XFD1048576"/>
    </sheetView>
  </sheetViews>
  <sheetFormatPr defaultColWidth="9.109375" defaultRowHeight="13.2" x14ac:dyDescent="0.25"/>
  <cols>
    <col min="1" max="1" width="9.109375" style="2"/>
    <col min="2" max="2" width="55.109375" style="2" customWidth="1"/>
    <col min="3" max="9" width="15.88671875" style="2" customWidth="1"/>
    <col min="10" max="16384" width="9.109375" style="2"/>
  </cols>
  <sheetData>
    <row r="1" spans="2:9" x14ac:dyDescent="0.25">
      <c r="B1" s="1" t="s">
        <v>0</v>
      </c>
    </row>
    <row r="3" spans="2:9" s="7" customFormat="1" ht="52.8" x14ac:dyDescent="0.25">
      <c r="B3" s="3"/>
      <c r="C3" s="4" t="s">
        <v>1</v>
      </c>
      <c r="D3" s="5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</row>
    <row r="4" spans="2:9" s="7" customFormat="1" x14ac:dyDescent="0.25">
      <c r="B4" s="8"/>
      <c r="C4" s="9" t="s">
        <v>8</v>
      </c>
      <c r="D4" s="10" t="s">
        <v>8</v>
      </c>
      <c r="E4" s="10" t="s">
        <v>8</v>
      </c>
      <c r="F4" s="10" t="s">
        <v>8</v>
      </c>
      <c r="G4" s="10" t="s">
        <v>8</v>
      </c>
      <c r="H4" s="10" t="s">
        <v>8</v>
      </c>
      <c r="I4" s="10" t="s">
        <v>8</v>
      </c>
    </row>
    <row r="5" spans="2:9" ht="6" customHeight="1" x14ac:dyDescent="0.25">
      <c r="B5" s="11"/>
      <c r="C5" s="12"/>
      <c r="D5" s="11"/>
      <c r="E5" s="13"/>
      <c r="F5" s="13"/>
      <c r="G5" s="28"/>
      <c r="H5" s="13"/>
      <c r="I5" s="28"/>
    </row>
    <row r="6" spans="2:9" s="18" customFormat="1" x14ac:dyDescent="0.25">
      <c r="B6" s="14" t="s">
        <v>9</v>
      </c>
      <c r="C6" s="15">
        <v>2531.3999999999996</v>
      </c>
      <c r="D6" s="16">
        <v>4001.6000000000004</v>
      </c>
      <c r="E6" s="17">
        <v>254.8</v>
      </c>
      <c r="F6" s="17">
        <v>2338.6000000000008</v>
      </c>
      <c r="G6" s="19">
        <f>SUM(C6:F6)</f>
        <v>9126.4000000000015</v>
      </c>
      <c r="H6" s="17">
        <v>-19339.3</v>
      </c>
      <c r="I6" s="19">
        <f>SUM(G6:H6)</f>
        <v>-10212.899999999998</v>
      </c>
    </row>
    <row r="7" spans="2:9" s="18" customFormat="1" x14ac:dyDescent="0.25">
      <c r="B7" s="14" t="s">
        <v>10</v>
      </c>
      <c r="C7" s="15">
        <v>3667.5</v>
      </c>
      <c r="D7" s="16">
        <v>1434</v>
      </c>
      <c r="E7" s="17">
        <v>54.7</v>
      </c>
      <c r="F7" s="17">
        <v>1551.6000000000001</v>
      </c>
      <c r="G7" s="19">
        <f>SUM(C7:F7)</f>
        <v>6707.8</v>
      </c>
      <c r="H7" s="17">
        <v>-6313.7000000000007</v>
      </c>
      <c r="I7" s="19">
        <f t="shared" ref="I7:I19" si="0">SUM(G7:H7)</f>
        <v>394.09999999999945</v>
      </c>
    </row>
    <row r="8" spans="2:9" s="18" customFormat="1" x14ac:dyDescent="0.25">
      <c r="B8" s="14" t="s">
        <v>11</v>
      </c>
      <c r="C8" s="15">
        <v>38.699999999999996</v>
      </c>
      <c r="D8" s="16">
        <v>0</v>
      </c>
      <c r="E8" s="17">
        <v>0</v>
      </c>
      <c r="F8" s="17">
        <v>17855.8</v>
      </c>
      <c r="G8" s="19">
        <f t="shared" ref="G8:G19" si="1">SUM(C8:F8)</f>
        <v>17894.5</v>
      </c>
      <c r="H8" s="17">
        <v>-2122.5</v>
      </c>
      <c r="I8" s="19">
        <f t="shared" si="0"/>
        <v>15772</v>
      </c>
    </row>
    <row r="9" spans="2:9" s="18" customFormat="1" x14ac:dyDescent="0.25">
      <c r="B9" s="14" t="s">
        <v>12</v>
      </c>
      <c r="C9" s="15">
        <v>202.2</v>
      </c>
      <c r="D9" s="16">
        <v>0</v>
      </c>
      <c r="E9" s="17">
        <v>0</v>
      </c>
      <c r="F9" s="17">
        <v>10710.399999999996</v>
      </c>
      <c r="G9" s="19">
        <f t="shared" si="1"/>
        <v>10912.599999999997</v>
      </c>
      <c r="H9" s="17">
        <v>-11451.7</v>
      </c>
      <c r="I9" s="19">
        <f t="shared" si="0"/>
        <v>-539.100000000004</v>
      </c>
    </row>
    <row r="10" spans="2:9" s="18" customFormat="1" x14ac:dyDescent="0.25">
      <c r="B10" s="14" t="s">
        <v>13</v>
      </c>
      <c r="C10" s="15">
        <v>1287.4000000000001</v>
      </c>
      <c r="D10" s="16">
        <v>194.9</v>
      </c>
      <c r="E10" s="17">
        <v>5255.5</v>
      </c>
      <c r="F10" s="17">
        <v>5238.8999999999996</v>
      </c>
      <c r="G10" s="19">
        <f t="shared" si="1"/>
        <v>11976.7</v>
      </c>
      <c r="H10" s="17">
        <v>-13640</v>
      </c>
      <c r="I10" s="19">
        <f t="shared" si="0"/>
        <v>-1663.2999999999993</v>
      </c>
    </row>
    <row r="11" spans="2:9" s="18" customFormat="1" x14ac:dyDescent="0.25">
      <c r="B11" s="14" t="s">
        <v>14</v>
      </c>
      <c r="C11" s="15">
        <v>1727.1999999999998</v>
      </c>
      <c r="D11" s="16">
        <v>56558.400000000001</v>
      </c>
      <c r="E11" s="17">
        <v>28235</v>
      </c>
      <c r="F11" s="17">
        <v>13205.599999999999</v>
      </c>
      <c r="G11" s="19">
        <f t="shared" si="1"/>
        <v>99726.200000000012</v>
      </c>
      <c r="H11" s="17">
        <v>-95797.7</v>
      </c>
      <c r="I11" s="19">
        <f t="shared" si="0"/>
        <v>3928.5000000000146</v>
      </c>
    </row>
    <row r="12" spans="2:9" s="18" customFormat="1" x14ac:dyDescent="0.25">
      <c r="B12" s="14" t="s">
        <v>15</v>
      </c>
      <c r="C12" s="15">
        <v>0</v>
      </c>
      <c r="D12" s="16">
        <v>0</v>
      </c>
      <c r="E12" s="17">
        <v>30</v>
      </c>
      <c r="F12" s="17">
        <v>1641.6</v>
      </c>
      <c r="G12" s="19">
        <f t="shared" si="1"/>
        <v>1671.6</v>
      </c>
      <c r="H12" s="17">
        <v>-1435.9</v>
      </c>
      <c r="I12" s="19">
        <f t="shared" si="0"/>
        <v>235.69999999999982</v>
      </c>
    </row>
    <row r="13" spans="2:9" s="18" customFormat="1" x14ac:dyDescent="0.25">
      <c r="B13" s="14" t="s">
        <v>16</v>
      </c>
      <c r="C13" s="15">
        <v>0</v>
      </c>
      <c r="D13" s="16">
        <v>0</v>
      </c>
      <c r="E13" s="17">
        <v>0</v>
      </c>
      <c r="F13" s="17">
        <v>3703</v>
      </c>
      <c r="G13" s="19">
        <f t="shared" si="1"/>
        <v>3703</v>
      </c>
      <c r="H13" s="17">
        <v>-3064.5</v>
      </c>
      <c r="I13" s="19">
        <f t="shared" si="0"/>
        <v>638.5</v>
      </c>
    </row>
    <row r="14" spans="2:9" s="18" customFormat="1" x14ac:dyDescent="0.25">
      <c r="B14" s="14" t="s">
        <v>17</v>
      </c>
      <c r="C14" s="15">
        <v>0</v>
      </c>
      <c r="D14" s="16">
        <v>0</v>
      </c>
      <c r="E14" s="17">
        <v>0</v>
      </c>
      <c r="F14" s="17">
        <v>16703</v>
      </c>
      <c r="G14" s="19">
        <f t="shared" si="1"/>
        <v>16703</v>
      </c>
      <c r="H14" s="17">
        <v>-14437.7</v>
      </c>
      <c r="I14" s="19">
        <f t="shared" si="0"/>
        <v>2265.2999999999993</v>
      </c>
    </row>
    <row r="15" spans="2:9" s="18" customFormat="1" x14ac:dyDescent="0.25">
      <c r="B15" s="14" t="s">
        <v>18</v>
      </c>
      <c r="C15" s="15">
        <v>3021.2</v>
      </c>
      <c r="D15" s="16">
        <v>0</v>
      </c>
      <c r="E15" s="17">
        <v>0</v>
      </c>
      <c r="F15" s="17">
        <v>13329.2</v>
      </c>
      <c r="G15" s="19">
        <f t="shared" si="1"/>
        <v>16350.400000000001</v>
      </c>
      <c r="H15" s="17">
        <v>-16376.900000000001</v>
      </c>
      <c r="I15" s="19">
        <f t="shared" si="0"/>
        <v>-26.5</v>
      </c>
    </row>
    <row r="16" spans="2:9" s="18" customFormat="1" x14ac:dyDescent="0.25">
      <c r="B16" s="14" t="s">
        <v>19</v>
      </c>
      <c r="C16" s="15">
        <v>1204.5999999999999</v>
      </c>
      <c r="D16" s="16">
        <v>277.7</v>
      </c>
      <c r="E16" s="17">
        <v>0</v>
      </c>
      <c r="F16" s="17">
        <v>277.10000000000002</v>
      </c>
      <c r="G16" s="19">
        <f t="shared" si="1"/>
        <v>1759.4</v>
      </c>
      <c r="H16" s="17">
        <v>-8276.0999999999985</v>
      </c>
      <c r="I16" s="19">
        <f t="shared" si="0"/>
        <v>-6516.6999999999989</v>
      </c>
    </row>
    <row r="17" spans="1:9" s="18" customFormat="1" x14ac:dyDescent="0.25">
      <c r="B17" s="24" t="s">
        <v>20</v>
      </c>
      <c r="C17" s="25">
        <v>2142.3000000000002</v>
      </c>
      <c r="D17" s="26">
        <v>1469.9000000000003</v>
      </c>
      <c r="E17" s="27">
        <v>134</v>
      </c>
      <c r="F17" s="27">
        <v>61224.30000000001</v>
      </c>
      <c r="G17" s="20">
        <f t="shared" si="1"/>
        <v>64970.500000000015</v>
      </c>
      <c r="H17" s="27">
        <v>-55415.900000000009</v>
      </c>
      <c r="I17" s="20">
        <f t="shared" si="0"/>
        <v>9554.6000000000058</v>
      </c>
    </row>
    <row r="18" spans="1:9" s="18" customFormat="1" x14ac:dyDescent="0.25">
      <c r="B18" s="14"/>
      <c r="C18" s="15"/>
      <c r="D18" s="16"/>
      <c r="E18" s="17"/>
      <c r="F18" s="17"/>
      <c r="G18" s="19"/>
      <c r="H18" s="17"/>
      <c r="I18" s="19"/>
    </row>
    <row r="19" spans="1:9" ht="13.8" thickBot="1" x14ac:dyDescent="0.3">
      <c r="A19" s="21"/>
      <c r="B19" s="22" t="s">
        <v>21</v>
      </c>
      <c r="C19" s="22">
        <f>SUM(C6:C18)</f>
        <v>15822.5</v>
      </c>
      <c r="D19" s="22">
        <f>SUM(D6:D18)</f>
        <v>63936.5</v>
      </c>
      <c r="E19" s="22">
        <f t="shared" ref="E19:F19" si="2">SUM(E6:E18)</f>
        <v>33964</v>
      </c>
      <c r="F19" s="22">
        <f t="shared" si="2"/>
        <v>147779.1</v>
      </c>
      <c r="G19" s="22">
        <f t="shared" si="1"/>
        <v>261502.1</v>
      </c>
      <c r="H19" s="22">
        <f>SUM(H6:H18)</f>
        <v>-247671.90000000002</v>
      </c>
      <c r="I19" s="22">
        <f t="shared" si="0"/>
        <v>13830.199999999983</v>
      </c>
    </row>
    <row r="20" spans="1:9" ht="13.8" thickTop="1" x14ac:dyDescent="0.25"/>
    <row r="22" spans="1:9" x14ac:dyDescent="0.25">
      <c r="B22" s="23" t="s">
        <v>22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C7" sqref="C7"/>
    </sheetView>
  </sheetViews>
  <sheetFormatPr defaultColWidth="9.109375" defaultRowHeight="13.2" x14ac:dyDescent="0.25"/>
  <cols>
    <col min="1" max="1" width="9.109375" style="2"/>
    <col min="2" max="2" width="55.109375" style="2" customWidth="1"/>
    <col min="3" max="9" width="15.88671875" style="2" customWidth="1"/>
    <col min="10" max="16384" width="9.109375" style="2"/>
  </cols>
  <sheetData>
    <row r="1" spans="2:9" x14ac:dyDescent="0.25">
      <c r="B1" s="1" t="s">
        <v>0</v>
      </c>
    </row>
    <row r="3" spans="2:9" s="7" customFormat="1" ht="52.8" x14ac:dyDescent="0.25">
      <c r="B3" s="3"/>
      <c r="C3" s="4" t="s">
        <v>1</v>
      </c>
      <c r="D3" s="5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</row>
    <row r="4" spans="2:9" s="7" customFormat="1" x14ac:dyDescent="0.25">
      <c r="B4" s="8"/>
      <c r="C4" s="9" t="s">
        <v>8</v>
      </c>
      <c r="D4" s="10" t="s">
        <v>8</v>
      </c>
      <c r="E4" s="10" t="s">
        <v>8</v>
      </c>
      <c r="F4" s="10" t="s">
        <v>8</v>
      </c>
      <c r="G4" s="10" t="s">
        <v>8</v>
      </c>
      <c r="H4" s="10" t="s">
        <v>8</v>
      </c>
      <c r="I4" s="10" t="s">
        <v>8</v>
      </c>
    </row>
    <row r="5" spans="2:9" ht="6" customHeight="1" x14ac:dyDescent="0.25">
      <c r="B5" s="11"/>
      <c r="C5" s="12"/>
      <c r="D5" s="11"/>
      <c r="E5" s="13"/>
      <c r="F5" s="13"/>
      <c r="G5" s="28"/>
      <c r="H5" s="13"/>
      <c r="I5" s="28"/>
    </row>
    <row r="6" spans="2:9" s="18" customFormat="1" x14ac:dyDescent="0.25">
      <c r="B6" s="14" t="s">
        <v>9</v>
      </c>
      <c r="C6" s="15">
        <v>3670.2000000000003</v>
      </c>
      <c r="D6" s="16">
        <v>3974.3999999999996</v>
      </c>
      <c r="E6" s="17">
        <v>140</v>
      </c>
      <c r="F6" s="17">
        <v>2114.3000000000002</v>
      </c>
      <c r="G6" s="19">
        <f>SUM(C6:F6)</f>
        <v>9898.9000000000015</v>
      </c>
      <c r="H6" s="17">
        <v>-21704.300000000003</v>
      </c>
      <c r="I6" s="19">
        <f>SUM(G6:H6)</f>
        <v>-11805.400000000001</v>
      </c>
    </row>
    <row r="7" spans="2:9" s="18" customFormat="1" x14ac:dyDescent="0.25">
      <c r="B7" s="14" t="s">
        <v>10</v>
      </c>
      <c r="C7" s="15">
        <v>2574.7000000000003</v>
      </c>
      <c r="D7" s="16">
        <v>1603</v>
      </c>
      <c r="E7" s="17">
        <v>23</v>
      </c>
      <c r="F7" s="17">
        <v>1577.4999999999998</v>
      </c>
      <c r="G7" s="19">
        <f>SUM(C7:F7)</f>
        <v>5778.2000000000007</v>
      </c>
      <c r="H7" s="17">
        <v>-5664.2999999999993</v>
      </c>
      <c r="I7" s="19">
        <f t="shared" ref="I7:I19" si="0">SUM(G7:H7)</f>
        <v>113.90000000000146</v>
      </c>
    </row>
    <row r="8" spans="2:9" s="18" customFormat="1" x14ac:dyDescent="0.25">
      <c r="B8" s="14" t="s">
        <v>11</v>
      </c>
      <c r="C8" s="15">
        <v>10.5</v>
      </c>
      <c r="D8" s="16">
        <v>5935.9</v>
      </c>
      <c r="E8" s="17">
        <v>0</v>
      </c>
      <c r="F8" s="17">
        <v>7106.7999999999993</v>
      </c>
      <c r="G8" s="19">
        <f t="shared" ref="G8:G19" si="1">SUM(C8:F8)</f>
        <v>13053.199999999999</v>
      </c>
      <c r="H8" s="17">
        <v>-1663.3</v>
      </c>
      <c r="I8" s="19">
        <f t="shared" si="0"/>
        <v>11389.9</v>
      </c>
    </row>
    <row r="9" spans="2:9" s="18" customFormat="1" x14ac:dyDescent="0.25">
      <c r="B9" s="14" t="s">
        <v>12</v>
      </c>
      <c r="C9" s="15">
        <v>6</v>
      </c>
      <c r="D9" s="16">
        <v>7.3</v>
      </c>
      <c r="E9" s="17">
        <v>0</v>
      </c>
      <c r="F9" s="17">
        <v>10785.099999999999</v>
      </c>
      <c r="G9" s="19">
        <f t="shared" si="1"/>
        <v>10798.399999999998</v>
      </c>
      <c r="H9" s="17">
        <v>-10810.600000000002</v>
      </c>
      <c r="I9" s="19">
        <f t="shared" si="0"/>
        <v>-12.200000000004366</v>
      </c>
    </row>
    <row r="10" spans="2:9" s="18" customFormat="1" x14ac:dyDescent="0.25">
      <c r="B10" s="14" t="s">
        <v>13</v>
      </c>
      <c r="C10" s="15">
        <v>262.3</v>
      </c>
      <c r="D10" s="16">
        <v>1645.1999999999998</v>
      </c>
      <c r="E10" s="17">
        <v>5407.7000000000007</v>
      </c>
      <c r="F10" s="17">
        <v>2891</v>
      </c>
      <c r="G10" s="19">
        <f t="shared" si="1"/>
        <v>10206.200000000001</v>
      </c>
      <c r="H10" s="17">
        <v>-13529.499999999998</v>
      </c>
      <c r="I10" s="19">
        <f t="shared" si="0"/>
        <v>-3323.2999999999975</v>
      </c>
    </row>
    <row r="11" spans="2:9" s="18" customFormat="1" x14ac:dyDescent="0.25">
      <c r="B11" s="14" t="s">
        <v>14</v>
      </c>
      <c r="C11" s="15">
        <v>53674.2</v>
      </c>
      <c r="D11" s="16">
        <v>2611.1999999999998</v>
      </c>
      <c r="E11" s="17">
        <v>24810.799999999999</v>
      </c>
      <c r="F11" s="17">
        <v>13604.8</v>
      </c>
      <c r="G11" s="19">
        <f t="shared" si="1"/>
        <v>94701</v>
      </c>
      <c r="H11" s="17">
        <v>-92720.599999999991</v>
      </c>
      <c r="I11" s="19">
        <f t="shared" si="0"/>
        <v>1980.4000000000087</v>
      </c>
    </row>
    <row r="12" spans="2:9" s="18" customFormat="1" x14ac:dyDescent="0.25">
      <c r="B12" s="14" t="s">
        <v>15</v>
      </c>
      <c r="C12" s="15">
        <v>8</v>
      </c>
      <c r="D12" s="16">
        <v>0</v>
      </c>
      <c r="E12" s="17">
        <v>0</v>
      </c>
      <c r="F12" s="17">
        <v>2051.3000000000002</v>
      </c>
      <c r="G12" s="19">
        <f t="shared" si="1"/>
        <v>2059.3000000000002</v>
      </c>
      <c r="H12" s="17">
        <v>-2285.0000000000005</v>
      </c>
      <c r="I12" s="19">
        <f t="shared" si="0"/>
        <v>-225.70000000000027</v>
      </c>
    </row>
    <row r="13" spans="2:9" s="18" customFormat="1" x14ac:dyDescent="0.25">
      <c r="B13" s="14" t="s">
        <v>16</v>
      </c>
      <c r="C13" s="15">
        <v>14</v>
      </c>
      <c r="D13" s="16">
        <v>241.1</v>
      </c>
      <c r="E13" s="17">
        <v>3</v>
      </c>
      <c r="F13" s="17">
        <v>5861.7</v>
      </c>
      <c r="G13" s="19">
        <f t="shared" si="1"/>
        <v>6119.8</v>
      </c>
      <c r="H13" s="17">
        <v>-6125.4000000000005</v>
      </c>
      <c r="I13" s="19">
        <f t="shared" si="0"/>
        <v>-5.6000000000003638</v>
      </c>
    </row>
    <row r="14" spans="2:9" s="18" customFormat="1" x14ac:dyDescent="0.25">
      <c r="B14" s="14" t="s">
        <v>17</v>
      </c>
      <c r="C14" s="15">
        <v>0</v>
      </c>
      <c r="D14" s="16">
        <v>0</v>
      </c>
      <c r="E14" s="17">
        <v>0</v>
      </c>
      <c r="F14" s="17">
        <v>5983.4</v>
      </c>
      <c r="G14" s="19">
        <f t="shared" si="1"/>
        <v>5983.4</v>
      </c>
      <c r="H14" s="17">
        <v>-6471</v>
      </c>
      <c r="I14" s="19">
        <f t="shared" si="0"/>
        <v>-487.60000000000036</v>
      </c>
    </row>
    <row r="15" spans="2:9" s="18" customFormat="1" x14ac:dyDescent="0.25">
      <c r="B15" s="14" t="s">
        <v>18</v>
      </c>
      <c r="C15" s="15">
        <v>1795.9</v>
      </c>
      <c r="D15" s="16">
        <v>0</v>
      </c>
      <c r="E15" s="17">
        <v>0</v>
      </c>
      <c r="F15" s="17">
        <v>4626.5999999999995</v>
      </c>
      <c r="G15" s="19">
        <f t="shared" si="1"/>
        <v>6422.5</v>
      </c>
      <c r="H15" s="17">
        <v>-6573.2000000000007</v>
      </c>
      <c r="I15" s="19">
        <f t="shared" si="0"/>
        <v>-150.70000000000073</v>
      </c>
    </row>
    <row r="16" spans="2:9" s="18" customFormat="1" x14ac:dyDescent="0.25">
      <c r="B16" s="14" t="s">
        <v>19</v>
      </c>
      <c r="C16" s="15">
        <v>850</v>
      </c>
      <c r="D16" s="16">
        <v>3.6</v>
      </c>
      <c r="E16" s="17">
        <v>0</v>
      </c>
      <c r="F16" s="17">
        <v>67.2</v>
      </c>
      <c r="G16" s="19">
        <f t="shared" si="1"/>
        <v>920.80000000000007</v>
      </c>
      <c r="H16" s="17">
        <v>-6805.4</v>
      </c>
      <c r="I16" s="19">
        <f t="shared" si="0"/>
        <v>-5884.5999999999995</v>
      </c>
    </row>
    <row r="17" spans="1:9" s="18" customFormat="1" x14ac:dyDescent="0.25">
      <c r="B17" s="24" t="s">
        <v>20</v>
      </c>
      <c r="C17" s="25">
        <v>2742.4</v>
      </c>
      <c r="D17" s="26">
        <v>7314.7999999999984</v>
      </c>
      <c r="E17" s="27">
        <v>14.3</v>
      </c>
      <c r="F17" s="27">
        <v>34555.800000000003</v>
      </c>
      <c r="G17" s="20">
        <f t="shared" si="1"/>
        <v>44627.3</v>
      </c>
      <c r="H17" s="27">
        <v>-57122.900000000023</v>
      </c>
      <c r="I17" s="20">
        <f t="shared" si="0"/>
        <v>-12495.60000000002</v>
      </c>
    </row>
    <row r="18" spans="1:9" s="18" customFormat="1" x14ac:dyDescent="0.25">
      <c r="B18" s="14"/>
      <c r="C18" s="15"/>
      <c r="D18" s="16"/>
      <c r="E18" s="17"/>
      <c r="F18" s="17"/>
      <c r="G18" s="19"/>
      <c r="H18" s="17"/>
      <c r="I18" s="19"/>
    </row>
    <row r="19" spans="1:9" ht="13.8" thickBot="1" x14ac:dyDescent="0.3">
      <c r="A19" s="21"/>
      <c r="B19" s="22" t="s">
        <v>21</v>
      </c>
      <c r="C19" s="22">
        <f>SUM(C6:C18)</f>
        <v>65608.2</v>
      </c>
      <c r="D19" s="22">
        <f>SUM(D6:D18)</f>
        <v>23336.5</v>
      </c>
      <c r="E19" s="22">
        <f t="shared" ref="E19:F19" si="2">SUM(E6:E18)</f>
        <v>30398.799999999999</v>
      </c>
      <c r="F19" s="22">
        <f t="shared" si="2"/>
        <v>91225.5</v>
      </c>
      <c r="G19" s="22">
        <f t="shared" si="1"/>
        <v>210569</v>
      </c>
      <c r="H19" s="22">
        <f>SUM(H6:H18)</f>
        <v>-231475.5</v>
      </c>
      <c r="I19" s="22">
        <f t="shared" si="0"/>
        <v>-20906.5</v>
      </c>
    </row>
    <row r="20" spans="1:9" ht="13.8" thickTop="1" x14ac:dyDescent="0.25"/>
    <row r="22" spans="1:9" x14ac:dyDescent="0.25">
      <c r="B22" s="23" t="s">
        <v>22</v>
      </c>
    </row>
  </sheetData>
  <pageMargins left="0.7" right="0.7" top="0.75" bottom="0.75" header="0.3" footer="0.3"/>
  <drawing r:id="rId1"/>
</worksheet>
</file>

<file path=customXML/_rels/item5.xml.rels>&#65279;<?xml version="1.0" encoding="utf-8"?><Relationships xmlns="http://schemas.openxmlformats.org/package/2006/relationships"><Relationship Type="http://schemas.openxmlformats.org/officeDocument/2006/relationships/customXmlProps" Target="/customXML/itemProps5.xml" Id="Rd3c4172d526e4b2384ade4b889302c76" /></Relationships>
</file>

<file path=customXML/item5.xml><?xml version="1.0" encoding="utf-8"?>
<metadata xmlns="http://www.objective.com/ecm/document/metadata/53D26341A57B383EE0540010E0463CCA" version="1.0.0">
  <systemFields>
    <field name="Objective-Id">
      <value order="0">A54665728</value>
    </field>
    <field name="Objective-Title">
      <value order="0">Statistics - 2025 AFS Table - Aggregate Analysis Other Activities</value>
    </field>
    <field name="Objective-Description">
      <value order="0"/>
    </field>
    <field name="Objective-CreationStamp">
      <value order="0">2025-11-18T14:47:31Z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2025-11-18T16:38:52Z</value>
    </field>
    <field name="Objective-Owner">
      <value order="0">O'Neill, Rosi R (u205206)</value>
    </field>
    <field name="Objective-Path">
      <value order="0">Objective Global Folder:Scottish Housing Regulator File Plan:Sector Analysis and Statistics:Analysis and Statistics:Published Reports: Part 3: 2024-2029</value>
    </field>
    <field name="Objective-Parent">
      <value order="0">Published Reports: Part 3: 2024-2029</value>
    </field>
    <field name="Objective-State">
      <value order="0">Being Edited</value>
    </field>
    <field name="Objective-VersionId">
      <value order="0">vA82813463</value>
    </field>
    <field name="Objective-Version">
      <value order="0">0.2</value>
    </field>
    <field name="Objective-VersionNumber">
      <value order="0">2</value>
    </field>
    <field name="Objective-VersionComment">
      <value order="0">Updating comments if required</value>
    </field>
    <field name="Objective-FileNumber">
      <value order="0">PROJ/125015</value>
    </field>
    <field name="Objective-Classification">
      <value order="0">OFFICIAL</value>
    </field>
    <field name="Objective-Caveats">
      <value order="0">Caveat for access to Scottish Housing Regulator</value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  <field name="Objective-Required Redaction">
        <value order="0"/>
      </field>
      <field name="Objective-Shared By">
        <value order="0"/>
      </field>
      <field name="Objective-Access Conditions">
        <value order="0"/>
      </field>
      <field name="Objective-Access Status">
        <value order="0"/>
      </field>
      <field name="Objective-Date Open From">
        <value order="0"/>
      </field>
    </catalogue>
  </catalogues>
</metadata>
</file>

<file path=customXML/itemProps5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16DCCA3234C4BB639C78E3D9B7307" ma:contentTypeVersion="8" ma:contentTypeDescription="Create a new document." ma:contentTypeScope="" ma:versionID="857ea131eb7ad0be9bdf8eef2917540e">
  <xsd:schema xmlns:xsd="http://www.w3.org/2001/XMLSchema" xmlns:xs="http://www.w3.org/2001/XMLSchema" xmlns:p="http://schemas.microsoft.com/office/2006/metadata/properties" xmlns:ns2="7143f683-8af6-47d7-b513-960a300f14d2" xmlns:ns3="3dcff094-4920-4a44-950f-401b9b960dd2" targetNamespace="http://schemas.microsoft.com/office/2006/metadata/properties" ma:root="true" ma:fieldsID="137f4f220ff59a43fbac4aa9e04d07c8" ns2:_="" ns3:_="">
    <xsd:import namespace="7143f683-8af6-47d7-b513-960a300f14d2"/>
    <xsd:import namespace="3dcff094-4920-4a44-950f-401b9b960d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3f683-8af6-47d7-b513-960a300f14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cff094-4920-4a44-950f-401b9b960dd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3798E7-A429-47E8-8B96-499C65AD62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43f683-8af6-47d7-b513-960a300f14d2"/>
    <ds:schemaRef ds:uri="3dcff094-4920-4a44-950f-401b9b960d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1330A0-3513-4A70-9909-E4BCBD14BF7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EA18D39-4499-47DE-BD7D-205561CF98E9}">
  <ds:schemaRefs>
    <ds:schemaRef ds:uri="3dcff094-4920-4a44-950f-401b9b960dd2"/>
    <ds:schemaRef ds:uri="7143f683-8af6-47d7-b513-960a300f14d2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2024-25</vt:lpstr>
      <vt:lpstr>2023-24</vt:lpstr>
      <vt:lpstr>2022-23</vt:lpstr>
      <vt:lpstr>2021-22</vt:lpstr>
      <vt:lpstr>2020-21</vt:lpstr>
    </vt:vector>
  </TitlesOfParts>
  <Manager/>
  <Company>Scottish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Nigel Gregory</dc:creator>
  <cp:keywords/>
  <dc:description/>
  <cp:lastModifiedBy>u205206</cp:lastModifiedBy>
  <cp:revision/>
  <dcterms:created xsi:type="dcterms:W3CDTF">2017-11-03T12:10:11Z</dcterms:created>
  <dcterms:modified xsi:type="dcterms:W3CDTF">2025-11-18T15:05:29Z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A54665728</vt:lpwstr>
  </property>
  <property fmtid="{D5CDD505-2E9C-101B-9397-08002B2CF9AE}" pid="4" name="Objective-Title">
    <vt:lpwstr>Statistics - 2025 AFS Table - Aggregate Analysis Other Activities</vt:lpwstr>
  </property>
  <property fmtid="{D5CDD505-2E9C-101B-9397-08002B2CF9AE}" pid="5" name="Objective-Description">
    <vt:lpwstr/>
  </property>
  <property fmtid="{D5CDD505-2E9C-101B-9397-08002B2CF9AE}" pid="6" name="Objective-CreationStamp">
    <vt:filetime>2025-11-18T14:47:31Z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/>
  </property>
  <property fmtid="{D5CDD505-2E9C-101B-9397-08002B2CF9AE}" pid="10" name="Objective-ModificationStamp">
    <vt:filetime>2025-11-18T16:38:52Z</vt:filetime>
  </property>
  <property fmtid="{D5CDD505-2E9C-101B-9397-08002B2CF9AE}" pid="11" name="Objective-Owner">
    <vt:lpwstr>O'Neill, Rosi R (u205206)</vt:lpwstr>
  </property>
  <property fmtid="{D5CDD505-2E9C-101B-9397-08002B2CF9AE}" pid="12" name="Objective-Path">
    <vt:lpwstr>Objective Global Folder:Scottish Housing Regulator File Plan:Sector Analysis and Statistics:Analysis and Statistics:Published Reports: Part 3: 2024-2029</vt:lpwstr>
  </property>
  <property fmtid="{D5CDD505-2E9C-101B-9397-08002B2CF9AE}" pid="13" name="Objective-Parent">
    <vt:lpwstr>Published Reports: Part 3: 2024-2029</vt:lpwstr>
  </property>
  <property fmtid="{D5CDD505-2E9C-101B-9397-08002B2CF9AE}" pid="14" name="Objective-State">
    <vt:lpwstr>Being Edited</vt:lpwstr>
  </property>
  <property fmtid="{D5CDD505-2E9C-101B-9397-08002B2CF9AE}" pid="15" name="Objective-VersionId">
    <vt:lpwstr>vA82813463</vt:lpwstr>
  </property>
  <property fmtid="{D5CDD505-2E9C-101B-9397-08002B2CF9AE}" pid="16" name="Objective-Version">
    <vt:lpwstr>0.2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Updating comments if required</vt:lpwstr>
  </property>
  <property fmtid="{D5CDD505-2E9C-101B-9397-08002B2CF9AE}" pid="19" name="Objective-FileNumber">
    <vt:lpwstr>PROJ/125015</vt:lpwstr>
  </property>
  <property fmtid="{D5CDD505-2E9C-101B-9397-08002B2CF9AE}" pid="20" name="Objective-Classification">
    <vt:lpwstr>OFFICIAL</vt:lpwstr>
  </property>
  <property fmtid="{D5CDD505-2E9C-101B-9397-08002B2CF9AE}" pid="21" name="Objective-Caveats">
    <vt:lpwstr>Caveat for access to Scottish Housing Regulator</vt:lpwstr>
  </property>
  <property fmtid="{D5CDD505-2E9C-101B-9397-08002B2CF9AE}" pid="22" name="Objective-Connect Creator">
    <vt:lpwstr/>
  </property>
  <property fmtid="{D5CDD505-2E9C-101B-9397-08002B2CF9AE}" pid="23" name="Objective-Date Received">
    <vt:lpwstr/>
  </property>
  <property fmtid="{D5CDD505-2E9C-101B-9397-08002B2CF9AE}" pid="24" name="Objective-Date of Original">
    <vt:lpwstr/>
  </property>
  <property fmtid="{D5CDD505-2E9C-101B-9397-08002B2CF9AE}" pid="25" name="Objective-SG Web Publication - Category">
    <vt:lpwstr/>
  </property>
  <property fmtid="{D5CDD505-2E9C-101B-9397-08002B2CF9AE}" pid="26" name="Objective-SG Web Publication - Category 2 Classification">
    <vt:lpwstr/>
  </property>
  <property fmtid="{D5CDD505-2E9C-101B-9397-08002B2CF9AE}" pid="27" name="Objective-Comment">
    <vt:lpwstr/>
  </property>
  <property fmtid="{D5CDD505-2E9C-101B-9397-08002B2CF9AE}" pid="28" name="Objective-Date of Original [system]">
    <vt:lpwstr/>
  </property>
  <property fmtid="{D5CDD505-2E9C-101B-9397-08002B2CF9AE}" pid="29" name="Objective-Date Received [system]">
    <vt:lpwstr/>
  </property>
  <property fmtid="{D5CDD505-2E9C-101B-9397-08002B2CF9AE}" pid="30" name="Objective-SG Web Publication - Category [system]">
    <vt:lpwstr/>
  </property>
  <property fmtid="{D5CDD505-2E9C-101B-9397-08002B2CF9AE}" pid="31" name="Objective-SG Web Publication - Category 2 Classification [system]">
    <vt:lpwstr/>
  </property>
  <property fmtid="{D5CDD505-2E9C-101B-9397-08002B2CF9AE}" pid="32" name="Objective-Connect Creator [system]">
    <vt:lpwstr/>
  </property>
  <property fmtid="{D5CDD505-2E9C-101B-9397-08002B2CF9AE}" pid="33" name="ContentTypeId">
    <vt:lpwstr>0x01010028316DCCA3234C4BB639C78E3D9B7307</vt:lpwstr>
  </property>
  <property fmtid="{D5CDD505-2E9C-101B-9397-08002B2CF9AE}" pid="34" name="Objective-Required Redaction">
    <vt:lpwstr/>
  </property>
  <property fmtid="{D5CDD505-2E9C-101B-9397-08002B2CF9AE}" pid="35" name="Order">
    <vt:r8>66300</vt:r8>
  </property>
  <property fmtid="{D5CDD505-2E9C-101B-9397-08002B2CF9AE}" pid="36" name="ComplianceAssetId">
    <vt:lpwstr/>
  </property>
  <property fmtid="{D5CDD505-2E9C-101B-9397-08002B2CF9AE}" pid="37" name="_ExtendedDescription">
    <vt:lpwstr/>
  </property>
  <property fmtid="{D5CDD505-2E9C-101B-9397-08002B2CF9AE}" pid="38" name="TriggerFlowInfo">
    <vt:lpwstr/>
  </property>
  <property fmtid="{D5CDD505-2E9C-101B-9397-08002B2CF9AE}" pid="39" name="Objective-Shared By">
    <vt:lpwstr/>
  </property>
  <property fmtid="{D5CDD505-2E9C-101B-9397-08002B2CF9AE}" pid="40" name="Objective-Access Conditions">
    <vt:lpwstr/>
  </property>
  <property fmtid="{D5CDD505-2E9C-101B-9397-08002B2CF9AE}" pid="41" name="Objective-Access Status">
    <vt:lpwstr/>
  </property>
  <property fmtid="{D5CDD505-2E9C-101B-9397-08002B2CF9AE}" pid="42" name="Objective-Date Open From">
    <vt:lpwstr/>
  </property>
</Properties>
</file>